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tyofmadisonwi-my.sharepoint.com/personal/sharnish_cityofmadison_com/Documents/Desktop/"/>
    </mc:Choice>
  </mc:AlternateContent>
  <xr:revisionPtr revIDLastSave="0" documentId="8_{3F83CC0F-2822-4C6F-8570-EEF16C32A3EB}" xr6:coauthVersionLast="47" xr6:coauthVersionMax="47" xr10:uidLastSave="{00000000-0000-0000-0000-000000000000}"/>
  <bookViews>
    <workbookView xWindow="-120" yWindow="-120" windowWidth="29040" windowHeight="15840" xr2:uid="{BB5CE80C-917D-4280-B91D-93A77FCB47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17" i="1"/>
  <c r="E16" i="1"/>
  <c r="D23" i="1"/>
  <c r="C22" i="1"/>
  <c r="D12" i="1"/>
  <c r="D11" i="1"/>
  <c r="D10" i="1"/>
  <c r="D9" i="1"/>
  <c r="D8" i="1"/>
  <c r="D7" i="1"/>
  <c r="E15" i="1"/>
  <c r="E14" i="1"/>
  <c r="E13" i="1"/>
  <c r="D14" i="1"/>
  <c r="E4" i="1"/>
  <c r="D4" i="1"/>
  <c r="E12" i="1"/>
  <c r="E11" i="1"/>
  <c r="E7" i="1"/>
  <c r="E10" i="1"/>
  <c r="E8" i="1"/>
  <c r="E9" i="1"/>
  <c r="E22" i="1" l="1"/>
  <c r="E23" i="1" s="1"/>
  <c r="D22" i="1"/>
</calcChain>
</file>

<file path=xl/sharedStrings.xml><?xml version="1.0" encoding="utf-8"?>
<sst xmlns="http://schemas.openxmlformats.org/spreadsheetml/2006/main" count="43" uniqueCount="36">
  <si>
    <t>Expenses</t>
  </si>
  <si>
    <t>1 dispatcher</t>
  </si>
  <si>
    <t>1 Parts Clerk</t>
  </si>
  <si>
    <t>Benefits for Above</t>
  </si>
  <si>
    <t>Fuel</t>
  </si>
  <si>
    <t>Parts</t>
  </si>
  <si>
    <t>1 Utility Worker</t>
  </si>
  <si>
    <t>Paratransit Contract</t>
  </si>
  <si>
    <t>4 operators</t>
  </si>
  <si>
    <t>Revenue</t>
  </si>
  <si>
    <t>Verona</t>
  </si>
  <si>
    <t>Federal Planning Grant</t>
  </si>
  <si>
    <t>1 service lane</t>
  </si>
  <si>
    <t>convert 0.5 FTE service lane to 1.0 FTE</t>
  </si>
  <si>
    <t>CG41, R3</t>
  </si>
  <si>
    <t>Group/Range</t>
  </si>
  <si>
    <t>Remove 1 Vacant Outreach Specialist</t>
  </si>
  <si>
    <t>CG41, R5</t>
  </si>
  <si>
    <t>CG41, R4</t>
  </si>
  <si>
    <t>CG41, R5A</t>
  </si>
  <si>
    <t>CG42, R10</t>
  </si>
  <si>
    <t>Remove 1 Occupied Outreach Specialist</t>
  </si>
  <si>
    <t>CG44, R8</t>
  </si>
  <si>
    <t>CG44, R6</t>
  </si>
  <si>
    <t>Remove 1 Vacant Data Analyst</t>
  </si>
  <si>
    <t>Consulting Services</t>
  </si>
  <si>
    <t>All positions assume Step 3</t>
  </si>
  <si>
    <t>Assume hire after July 1, 2025</t>
  </si>
  <si>
    <t>Incumbent leaving March 2025</t>
  </si>
  <si>
    <t>Note</t>
  </si>
  <si>
    <t>Net FTE</t>
  </si>
  <si>
    <t>Revenue minus Expense</t>
  </si>
  <si>
    <t>Total Revenue</t>
  </si>
  <si>
    <t>Total Expense</t>
  </si>
  <si>
    <t>Assume hire after March 1, 2025</t>
  </si>
  <si>
    <t>Full year, currently vacant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</si>
</sst>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8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quotePrefix="1"/>
    <xf numFmtId="0" fontId="2" fillId="0" borderId="0" xfId="0" applyFont="1"/>
    <xf numFmtId="0" fontId="3" fillId="0" borderId="0" xfId="0" applyFont="1"/>
    <xf numFmtId="0" fontId="5" fillId="0" borderId="0" xfId="0" applyFont="1"/>
    <xf numFmtId="165" fontId="3" fillId="0" borderId="0" xfId="0" applyNumberFormat="1" applyFont="1"/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A815-E790-469A-A10E-5D4AEE930B5C}">
  <dimension ref="A1:F25"/>
  <sheetViews>
    <sheetView tabSelected="1" workbookViewId="0">
      <selection activeCell="L10" sqref="L10"/>
    </sheetView>
  </sheetViews>
  <sheetFormatPr defaultRowHeight="15" x14ac:dyDescent="0.25"/>
  <cols>
    <col min="1" max="1" width="38" customWidth="1"/>
    <col min="2" max="2" width="14.42578125" customWidth="1"/>
    <col min="3" max="3" width="7.85546875" bestFit="1" customWidth="1"/>
    <col min="4" max="4" width="15" customWidth="1"/>
    <col min="5" max="5" width="15" style="1" customWidth="1"/>
    <col min="6" max="6" width="29.140625" customWidth="1"/>
  </cols>
  <sheetData>
    <row r="1" spans="1:6" x14ac:dyDescent="0.25">
      <c r="A1" s="4" t="s">
        <v>9</v>
      </c>
      <c r="B1" s="4" t="s">
        <v>15</v>
      </c>
      <c r="C1" s="4" t="s">
        <v>30</v>
      </c>
      <c r="D1" s="4">
        <v>2025</v>
      </c>
      <c r="E1" s="4">
        <v>2026</v>
      </c>
      <c r="F1" s="4" t="s">
        <v>29</v>
      </c>
    </row>
    <row r="2" spans="1:6" x14ac:dyDescent="0.25">
      <c r="A2" t="s">
        <v>10</v>
      </c>
      <c r="D2" s="1">
        <v>295740</v>
      </c>
      <c r="E2" s="1">
        <v>587268</v>
      </c>
    </row>
    <row r="3" spans="1:6" x14ac:dyDescent="0.25">
      <c r="A3" t="s">
        <v>11</v>
      </c>
      <c r="D3" s="1">
        <v>320000</v>
      </c>
      <c r="E3" s="1">
        <v>320000</v>
      </c>
    </row>
    <row r="4" spans="1:6" x14ac:dyDescent="0.25">
      <c r="A4" s="6" t="s">
        <v>32</v>
      </c>
      <c r="D4" s="1">
        <f>D2+D3</f>
        <v>615740</v>
      </c>
      <c r="E4" s="1">
        <f>E2+E3</f>
        <v>907268</v>
      </c>
    </row>
    <row r="6" spans="1:6" x14ac:dyDescent="0.25">
      <c r="A6" s="4" t="s">
        <v>0</v>
      </c>
      <c r="B6" s="4"/>
      <c r="C6" s="4"/>
    </row>
    <row r="7" spans="1:6" x14ac:dyDescent="0.25">
      <c r="A7" t="s">
        <v>8</v>
      </c>
      <c r="B7" s="5" t="s">
        <v>19</v>
      </c>
      <c r="C7" s="7">
        <v>4</v>
      </c>
      <c r="D7" s="2">
        <f>4*2116.91*26*1.03*6/12</f>
        <v>113381.69959999999</v>
      </c>
      <c r="E7" s="2">
        <f>4*2116.91*26*1.03^2</f>
        <v>233566.30117599998</v>
      </c>
      <c r="F7" t="s">
        <v>27</v>
      </c>
    </row>
    <row r="8" spans="1:6" x14ac:dyDescent="0.25">
      <c r="A8" t="s">
        <v>13</v>
      </c>
      <c r="B8" s="5" t="s">
        <v>14</v>
      </c>
      <c r="C8" s="7">
        <v>0.5</v>
      </c>
      <c r="D8" s="2">
        <f>2098.4*13*1.03*10/12</f>
        <v>23414.646666666667</v>
      </c>
      <c r="E8" s="2">
        <f>2098.4*13*1.03^2</f>
        <v>28940.503280000001</v>
      </c>
      <c r="F8" t="s">
        <v>34</v>
      </c>
    </row>
    <row r="9" spans="1:6" x14ac:dyDescent="0.25">
      <c r="A9" t="s">
        <v>12</v>
      </c>
      <c r="B9" s="5" t="s">
        <v>18</v>
      </c>
      <c r="C9" s="7">
        <v>1</v>
      </c>
      <c r="D9" s="2">
        <f>2098.4*26*1.03*10/12</f>
        <v>46829.293333333335</v>
      </c>
      <c r="E9" s="2">
        <f>2098.4*26*1.03^2</f>
        <v>57881.006560000002</v>
      </c>
      <c r="F9" t="s">
        <v>34</v>
      </c>
    </row>
    <row r="10" spans="1:6" x14ac:dyDescent="0.25">
      <c r="A10" t="s">
        <v>1</v>
      </c>
      <c r="B10" s="5" t="s">
        <v>17</v>
      </c>
      <c r="C10" s="7">
        <v>1</v>
      </c>
      <c r="D10" s="2">
        <f>2146.66*26*1.03*10/12</f>
        <v>47906.295666666665</v>
      </c>
      <c r="E10" s="2">
        <f>2146.66*26*1.03^2</f>
        <v>59212.181443999994</v>
      </c>
      <c r="F10" t="s">
        <v>34</v>
      </c>
    </row>
    <row r="11" spans="1:6" x14ac:dyDescent="0.25">
      <c r="A11" t="s">
        <v>6</v>
      </c>
      <c r="B11" s="5" t="s">
        <v>18</v>
      </c>
      <c r="C11" s="7">
        <v>1</v>
      </c>
      <c r="D11" s="2">
        <f>2160.99*26*1.03*10/12</f>
        <v>48226.093499999995</v>
      </c>
      <c r="E11" s="2">
        <f>2160.99*26*1.03^2</f>
        <v>59607.451565999989</v>
      </c>
      <c r="F11" t="s">
        <v>34</v>
      </c>
    </row>
    <row r="12" spans="1:6" x14ac:dyDescent="0.25">
      <c r="A12" t="s">
        <v>2</v>
      </c>
      <c r="B12" s="5" t="s">
        <v>20</v>
      </c>
      <c r="C12" s="7">
        <v>1</v>
      </c>
      <c r="D12" s="2">
        <f>1924.33*26*1.03*10/12</f>
        <v>42944.631166666666</v>
      </c>
      <c r="E12" s="2">
        <f>1924.33*26*1.03^2</f>
        <v>53079.564121999996</v>
      </c>
      <c r="F12" t="s">
        <v>34</v>
      </c>
    </row>
    <row r="13" spans="1:6" x14ac:dyDescent="0.25">
      <c r="A13" t="s">
        <v>16</v>
      </c>
      <c r="B13" s="5" t="s">
        <v>23</v>
      </c>
      <c r="C13" s="7">
        <v>-1</v>
      </c>
      <c r="D13" s="2">
        <v>-76879.14</v>
      </c>
      <c r="E13" s="1">
        <f>-76879.14*1.03</f>
        <v>-79185.514200000005</v>
      </c>
      <c r="F13" t="s">
        <v>35</v>
      </c>
    </row>
    <row r="14" spans="1:6" x14ac:dyDescent="0.25">
      <c r="A14" t="s">
        <v>21</v>
      </c>
      <c r="B14" s="5" t="s">
        <v>23</v>
      </c>
      <c r="C14" s="7">
        <v>-1</v>
      </c>
      <c r="D14" s="2">
        <f>-76879.14*0.75</f>
        <v>-57659.354999999996</v>
      </c>
      <c r="E14" s="1">
        <f>-76879.14*1.03</f>
        <v>-79185.514200000005</v>
      </c>
      <c r="F14" t="s">
        <v>28</v>
      </c>
    </row>
    <row r="15" spans="1:6" x14ac:dyDescent="0.25">
      <c r="A15" t="s">
        <v>24</v>
      </c>
      <c r="B15" s="5" t="s">
        <v>22</v>
      </c>
      <c r="C15" s="7">
        <v>-1</v>
      </c>
      <c r="D15" s="2">
        <v>-79977.039999999994</v>
      </c>
      <c r="E15" s="1">
        <f>-79977.04*1.03</f>
        <v>-82376.35119999999</v>
      </c>
      <c r="F15" t="s">
        <v>35</v>
      </c>
    </row>
    <row r="16" spans="1:6" x14ac:dyDescent="0.25">
      <c r="A16" t="s">
        <v>3</v>
      </c>
      <c r="C16" s="8"/>
      <c r="D16" s="2">
        <v>69000</v>
      </c>
      <c r="E16" s="1">
        <f>D16*2*1.03</f>
        <v>142140</v>
      </c>
    </row>
    <row r="17" spans="1:5" x14ac:dyDescent="0.25">
      <c r="A17" t="s">
        <v>7</v>
      </c>
      <c r="C17" s="8"/>
      <c r="D17" s="2">
        <v>90000</v>
      </c>
      <c r="E17" s="1">
        <f>D17*1.75</f>
        <v>157500</v>
      </c>
    </row>
    <row r="18" spans="1:5" x14ac:dyDescent="0.25">
      <c r="A18" t="s">
        <v>4</v>
      </c>
      <c r="C18" s="8"/>
      <c r="D18" s="2">
        <v>10000</v>
      </c>
      <c r="E18" s="1">
        <f t="shared" ref="E18:E19" si="0">D18*1.75</f>
        <v>17500</v>
      </c>
    </row>
    <row r="19" spans="1:5" x14ac:dyDescent="0.25">
      <c r="A19" t="s">
        <v>5</v>
      </c>
      <c r="C19" s="8"/>
      <c r="D19" s="2">
        <v>10000</v>
      </c>
      <c r="E19" s="1">
        <f t="shared" si="0"/>
        <v>17500</v>
      </c>
    </row>
    <row r="20" spans="1:5" x14ac:dyDescent="0.25">
      <c r="A20" t="s">
        <v>25</v>
      </c>
      <c r="C20" s="8"/>
      <c r="D20" s="2">
        <v>320000</v>
      </c>
      <c r="E20" s="2">
        <v>320000</v>
      </c>
    </row>
    <row r="21" spans="1:5" x14ac:dyDescent="0.25">
      <c r="C21" s="8"/>
    </row>
    <row r="22" spans="1:5" x14ac:dyDescent="0.25">
      <c r="A22" s="6" t="s">
        <v>33</v>
      </c>
      <c r="C22" s="8">
        <f>SUM(C7:C20)</f>
        <v>5.5</v>
      </c>
      <c r="D22" s="1">
        <f>SUM(D7:D21)</f>
        <v>607187.12493333337</v>
      </c>
      <c r="E22" s="1">
        <f>SUM(E7:E21)</f>
        <v>906179.62854800001</v>
      </c>
    </row>
    <row r="23" spans="1:5" x14ac:dyDescent="0.25">
      <c r="A23" s="6" t="s">
        <v>31</v>
      </c>
      <c r="D23" s="1">
        <f>D4-D22</f>
        <v>8552.875066666631</v>
      </c>
      <c r="E23" s="1">
        <f>E4-E22</f>
        <v>1088.3714519999921</v>
      </c>
    </row>
    <row r="24" spans="1:5" x14ac:dyDescent="0.25">
      <c r="A24" s="3"/>
      <c r="B24" s="3"/>
      <c r="C24" s="3"/>
    </row>
    <row r="25" spans="1:5" x14ac:dyDescent="0.25">
      <c r="A25" s="4" t="s">
        <v>26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Madison, 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Stuehrenberg, Justin</dc:creator>
  <cp:lastModifiedBy>Harnish, Sharon L</cp:lastModifiedBy>
  <dcterms:created xsi:type="dcterms:W3CDTF">2024-11-25T19:27:22Z</dcterms:created>
  <dcterms:modified xsi:type="dcterms:W3CDTF">2025-01-06T17:44:21Z</dcterms:modified>
</cp:coreProperties>
</file>